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_\Documents\"/>
    </mc:Choice>
  </mc:AlternateContent>
  <bookViews>
    <workbookView xWindow="0" yWindow="0" windowWidth="20490" windowHeight="7755"/>
  </bookViews>
  <sheets>
    <sheet name="MYA Prices" sheetId="5" r:id="rId1"/>
  </sheets>
  <definedNames>
    <definedName name="_xlnm.Print_Area" localSheetId="0">'MYA Prices'!$A$1:$J$30</definedName>
  </definedNames>
  <calcPr calcId="152511"/>
</workbook>
</file>

<file path=xl/calcChain.xml><?xml version="1.0" encoding="utf-8"?>
<calcChain xmlns="http://schemas.openxmlformats.org/spreadsheetml/2006/main">
  <c r="S2" i="5" l="1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6" i="5"/>
  <c r="Q7" i="5" l="1"/>
  <c r="S7" i="5" s="1"/>
  <c r="Q9" i="5"/>
  <c r="S9" i="5" s="1"/>
  <c r="Q10" i="5"/>
  <c r="S10" i="5" s="1"/>
  <c r="Q11" i="5"/>
  <c r="S11" i="5" s="1"/>
  <c r="Q12" i="5"/>
  <c r="Q13" i="5"/>
  <c r="S13" i="5" s="1"/>
  <c r="Q14" i="5"/>
  <c r="S14" i="5" s="1"/>
  <c r="Q15" i="5"/>
  <c r="S15" i="5" s="1"/>
  <c r="Q16" i="5"/>
  <c r="Q17" i="5"/>
  <c r="S17" i="5" s="1"/>
  <c r="Q18" i="5"/>
  <c r="Q19" i="5"/>
  <c r="S19" i="5" s="1"/>
  <c r="Q20" i="5"/>
  <c r="Q21" i="5"/>
  <c r="S21" i="5" s="1"/>
  <c r="Q22" i="5"/>
  <c r="Q23" i="5"/>
  <c r="S23" i="5" s="1"/>
  <c r="Q24" i="5"/>
  <c r="Q25" i="5"/>
  <c r="S25" i="5" s="1"/>
  <c r="Q26" i="5"/>
  <c r="S26" i="5" s="1"/>
  <c r="Q27" i="5"/>
  <c r="S27" i="5" s="1"/>
  <c r="Q28" i="5"/>
  <c r="Q6" i="5"/>
  <c r="S6" i="5" s="1"/>
  <c r="S18" i="5"/>
  <c r="S22" i="5"/>
  <c r="S12" i="5"/>
  <c r="S16" i="5"/>
  <c r="S20" i="5"/>
  <c r="S24" i="5"/>
  <c r="S28" i="5"/>
  <c r="Q8" i="5" l="1"/>
  <c r="S8" i="5" s="1"/>
  <c r="X7" i="5" l="1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6" i="5"/>
  <c r="Y56" i="5"/>
  <c r="X56" i="5"/>
  <c r="W56" i="5"/>
  <c r="Z56" i="5" s="1"/>
  <c r="Z55" i="5"/>
  <c r="Z54" i="5"/>
  <c r="Z53" i="5"/>
  <c r="Z52" i="5"/>
  <c r="Z51" i="5"/>
  <c r="Z50" i="5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6" i="5"/>
  <c r="Z25" i="5" l="1"/>
  <c r="AA25" i="5" s="1"/>
  <c r="Z20" i="5"/>
  <c r="AA20" i="5" s="1"/>
  <c r="Z16" i="5"/>
  <c r="AA16" i="5" s="1"/>
  <c r="Z8" i="5"/>
  <c r="AA8" i="5" s="1"/>
  <c r="Z27" i="5"/>
  <c r="AA27" i="5" s="1"/>
  <c r="Z19" i="5"/>
  <c r="AA19" i="5" s="1"/>
  <c r="Z15" i="5"/>
  <c r="AA15" i="5" s="1"/>
  <c r="Z11" i="5"/>
  <c r="AA11" i="5" s="1"/>
  <c r="Z7" i="5"/>
  <c r="AA7" i="5" s="1"/>
  <c r="Z6" i="5"/>
  <c r="AA6" i="5" s="1"/>
  <c r="Z28" i="5"/>
  <c r="AA28" i="5" s="1"/>
  <c r="Z12" i="5"/>
  <c r="AA12" i="5" s="1"/>
  <c r="Z26" i="5"/>
  <c r="AA26" i="5" s="1"/>
  <c r="Z22" i="5"/>
  <c r="AA22" i="5" s="1"/>
  <c r="Z18" i="5"/>
  <c r="AA18" i="5" s="1"/>
  <c r="Z14" i="5"/>
  <c r="AA14" i="5" s="1"/>
  <c r="Z10" i="5"/>
  <c r="AA10" i="5" s="1"/>
  <c r="Z21" i="5"/>
  <c r="AA21" i="5" s="1"/>
  <c r="Z17" i="5"/>
  <c r="AA17" i="5" s="1"/>
  <c r="Z13" i="5"/>
  <c r="AA13" i="5" s="1"/>
  <c r="Z9" i="5"/>
  <c r="AA9" i="5" s="1"/>
  <c r="Z29" i="5" l="1"/>
</calcChain>
</file>

<file path=xl/sharedStrings.xml><?xml version="1.0" encoding="utf-8"?>
<sst xmlns="http://schemas.openxmlformats.org/spreadsheetml/2006/main" count="184" uniqueCount="69">
  <si>
    <t>Corn</t>
  </si>
  <si>
    <t>Oats</t>
  </si>
  <si>
    <t>Soybeans</t>
  </si>
  <si>
    <t>Peanuts</t>
  </si>
  <si>
    <t>Flaxseed</t>
  </si>
  <si>
    <t>Large Chickpeas</t>
  </si>
  <si>
    <t>Small Chickpeas</t>
  </si>
  <si>
    <t>Grain Sorghum</t>
  </si>
  <si>
    <t>Dry Peas</t>
  </si>
  <si>
    <t>Safflower</t>
  </si>
  <si>
    <t>Rapeseed</t>
  </si>
  <si>
    <t>Lentils</t>
  </si>
  <si>
    <t>Canola</t>
  </si>
  <si>
    <t>Crambe</t>
  </si>
  <si>
    <t>Unit</t>
  </si>
  <si>
    <t>Bushel</t>
  </si>
  <si>
    <t>Pound</t>
  </si>
  <si>
    <t>Mustard Seed</t>
  </si>
  <si>
    <t>Sesame Seed</t>
  </si>
  <si>
    <t>Marketing Year</t>
  </si>
  <si>
    <t>Sep. 1-Aug. 31</t>
  </si>
  <si>
    <t>Aug. 1-Jul. 31</t>
  </si>
  <si>
    <t>Jun. 1-May 31</t>
  </si>
  <si>
    <t>Jul. 1-Jun. 30</t>
  </si>
  <si>
    <t>Wheat</t>
  </si>
  <si>
    <t>Final 2012/13 MYA Price</t>
  </si>
  <si>
    <t>Barley</t>
  </si>
  <si>
    <t>Sunflower Seed</t>
  </si>
  <si>
    <t>Rice (long grain)</t>
  </si>
  <si>
    <t>Oct. 1-Sep. 30</t>
  </si>
  <si>
    <t>Commodity</t>
  </si>
  <si>
    <t>Final 2013/14 MYA Price</t>
  </si>
  <si>
    <t>Final 2014/15 MYA Price</t>
  </si>
  <si>
    <t>Final 2015/16 MYA Price</t>
  </si>
  <si>
    <t>Publishing Dates for the  Final 2017/18 MYA Prices</t>
  </si>
  <si>
    <t>Rice (temperate japonica)</t>
  </si>
  <si>
    <t>August 29, 2018</t>
  </si>
  <si>
    <t>September 27, 2018</t>
  </si>
  <si>
    <t>November 29, 2018</t>
  </si>
  <si>
    <t>October 30, 2018</t>
  </si>
  <si>
    <t>Final 2016/17 MYA Price</t>
  </si>
  <si>
    <t>Final 2017/18 MYA Price</t>
  </si>
  <si>
    <t>February 20, 2019</t>
  </si>
  <si>
    <t>Final 2009/10 MYA Price</t>
  </si>
  <si>
    <t>Final 2010/11 MYA Price</t>
  </si>
  <si>
    <t>Final 2011/12 MYA Price</t>
  </si>
  <si>
    <t>October 31, 2018</t>
  </si>
  <si>
    <r>
      <rPr>
        <b/>
        <u/>
        <sz val="12"/>
        <rFont val="Calibri (Body)_x0000_"/>
      </rPr>
      <t>Projected</t>
    </r>
    <r>
      <rPr>
        <b/>
        <sz val="12"/>
        <rFont val="Calibri"/>
        <family val="2"/>
        <scheme val="minor"/>
      </rPr>
      <t xml:space="preserve"> 2018/19 MYA Price</t>
    </r>
  </si>
  <si>
    <t>2018 Price Index 2013=100</t>
  </si>
  <si>
    <t>2018 Producer Price Index 2013=100</t>
  </si>
  <si>
    <t>Statutory Reference Price</t>
  </si>
  <si>
    <t>Price and Cost Updated Reference Price</t>
  </si>
  <si>
    <t>New Ref Price Minus Statutory Ref Price</t>
  </si>
  <si>
    <t>2018 Planted Acres</t>
  </si>
  <si>
    <t>Higher of: 2018 Actual Yield, PLC Yield, or AFPC est. of APH</t>
  </si>
  <si>
    <t>Estimated Payment</t>
  </si>
  <si>
    <t>Estimated Payment/Planted Acre</t>
  </si>
  <si>
    <t>N/A</t>
  </si>
  <si>
    <t>Total</t>
  </si>
  <si>
    <t>2018 Yield</t>
  </si>
  <si>
    <t>10-Year APH</t>
  </si>
  <si>
    <t>2019 PLC</t>
  </si>
  <si>
    <t>MAX</t>
  </si>
  <si>
    <t>Rice (med/short grain)</t>
  </si>
  <si>
    <t>Seed cotton</t>
  </si>
  <si>
    <t>MAX yield shaded</t>
  </si>
  <si>
    <t>Price Factor</t>
  </si>
  <si>
    <t>PPI Factor</t>
  </si>
  <si>
    <t xml:space="preserve">Original PPI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</si>
</sst>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&quot;$&quot;#,##0.00"/>
    <numFmt numFmtId="165" formatCode="&quot;$&quot;#,##0.0000"/>
    <numFmt numFmtId="166" formatCode="0.0000"/>
    <numFmt numFmtId="167" formatCode="&quot;$&quot;#,##0.000"/>
    <numFmt numFmtId="168" formatCode="#,##0.0"/>
    <numFmt numFmtId="169" formatCode="&quot;$&quot;#,##0"/>
  </numFmts>
  <fonts count="20">
    <font>
      <sz val="10"/>
      <name val="Arial"/>
    </font>
    <font>
      <sz val="8"/>
      <name val="Arial"/>
      <family val="2"/>
    </font>
    <font>
      <sz val="10"/>
      <name val="Arial Narrow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 (Body)_x0000_"/>
    </font>
    <font>
      <sz val="12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CalibrI"/>
      <family val="2"/>
    </font>
    <font>
      <sz val="12"/>
      <name val="Arial"/>
      <family val="2"/>
    </font>
    <font>
      <sz val="12"/>
      <color rgb="FF000000"/>
      <name val="Helvetica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Fill="1" applyBorder="1" applyAlignment="1"/>
    <xf numFmtId="165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/>
    </xf>
    <xf numFmtId="0" fontId="5" fillId="0" borderId="1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15" fontId="7" fillId="0" borderId="0" xfId="0" quotePrefix="1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NumberFormat="1" applyFont="1" applyBorder="1" applyAlignment="1"/>
    <xf numFmtId="0" fontId="5" fillId="0" borderId="5" xfId="0" applyNumberFormat="1" applyFont="1" applyFill="1" applyBorder="1" applyAlignment="1"/>
    <xf numFmtId="0" fontId="5" fillId="0" borderId="6" xfId="0" applyFont="1" applyBorder="1"/>
    <xf numFmtId="0" fontId="5" fillId="0" borderId="7" xfId="0" applyFont="1" applyBorder="1"/>
    <xf numFmtId="165" fontId="5" fillId="0" borderId="0" xfId="0" quotePrefix="1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center" vertical="center"/>
    </xf>
    <xf numFmtId="15" fontId="7" fillId="0" borderId="0" xfId="0" quotePrefix="1" applyNumberFormat="1" applyFont="1" applyAlignment="1">
      <alignment horizontal="center" vertical="center" wrapText="1"/>
    </xf>
    <xf numFmtId="15" fontId="7" fillId="0" borderId="0" xfId="0" quotePrefix="1" applyNumberFormat="1" applyFont="1" applyFill="1" applyAlignment="1">
      <alignment horizontal="center" vertical="center" wrapText="1"/>
    </xf>
    <xf numFmtId="0" fontId="5" fillId="0" borderId="14" xfId="0" applyFont="1" applyBorder="1"/>
    <xf numFmtId="15" fontId="7" fillId="0" borderId="0" xfId="0" quotePrefix="1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3" fillId="0" borderId="0" xfId="0" applyNumberFormat="1" applyFont="1" applyBorder="1" applyAlignment="1"/>
    <xf numFmtId="165" fontId="3" fillId="0" borderId="0" xfId="0" applyNumberFormat="1" applyFont="1" applyBorder="1" applyAlignment="1"/>
    <xf numFmtId="164" fontId="2" fillId="0" borderId="0" xfId="0" applyNumberFormat="1" applyFont="1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15" xfId="0" applyFont="1" applyBorder="1"/>
    <xf numFmtId="0" fontId="9" fillId="0" borderId="13" xfId="0" applyFont="1" applyBorder="1"/>
    <xf numFmtId="0" fontId="5" fillId="0" borderId="6" xfId="0" applyNumberFormat="1" applyFont="1" applyBorder="1" applyAlignment="1">
      <alignment horizontal="center"/>
    </xf>
    <xf numFmtId="15" fontId="5" fillId="0" borderId="7" xfId="0" quotePrefix="1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/>
    <xf numFmtId="164" fontId="3" fillId="0" borderId="13" xfId="0" applyNumberFormat="1" applyFont="1" applyFill="1" applyBorder="1" applyAlignment="1"/>
    <xf numFmtId="15" fontId="5" fillId="0" borderId="7" xfId="0" applyNumberFormat="1" applyFont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/>
    <xf numFmtId="165" fontId="3" fillId="0" borderId="13" xfId="0" applyNumberFormat="1" applyFont="1" applyFill="1" applyBorder="1" applyAlignment="1"/>
    <xf numFmtId="0" fontId="3" fillId="0" borderId="0" xfId="0" applyFont="1"/>
    <xf numFmtId="0" fontId="7" fillId="5" borderId="8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4" borderId="8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/>
    <xf numFmtId="165" fontId="3" fillId="0" borderId="5" xfId="0" applyNumberFormat="1" applyFont="1" applyBorder="1" applyAlignment="1"/>
    <xf numFmtId="167" fontId="3" fillId="0" borderId="5" xfId="0" applyNumberFormat="1" applyFont="1" applyBorder="1" applyAlignment="1"/>
    <xf numFmtId="0" fontId="7" fillId="6" borderId="8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168" fontId="3" fillId="0" borderId="0" xfId="0" applyNumberFormat="1" applyFont="1"/>
    <xf numFmtId="0" fontId="9" fillId="0" borderId="0" xfId="0" applyFont="1"/>
    <xf numFmtId="0" fontId="3" fillId="0" borderId="0" xfId="0" applyFont="1" applyAlignment="1">
      <alignment horizontal="right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/>
    <xf numFmtId="0" fontId="3" fillId="0" borderId="13" xfId="0" applyFont="1" applyBorder="1"/>
    <xf numFmtId="0" fontId="3" fillId="0" borderId="6" xfId="0" applyNumberFormat="1" applyFont="1" applyBorder="1" applyAlignment="1"/>
    <xf numFmtId="0" fontId="3" fillId="0" borderId="0" xfId="0" applyNumberFormat="1" applyFont="1" applyBorder="1" applyAlignment="1">
      <alignment horizontal="center"/>
    </xf>
    <xf numFmtId="168" fontId="3" fillId="9" borderId="0" xfId="0" applyNumberFormat="1" applyFont="1" applyFill="1" applyBorder="1"/>
    <xf numFmtId="168" fontId="3" fillId="0" borderId="0" xfId="0" applyNumberFormat="1" applyFont="1" applyBorder="1"/>
    <xf numFmtId="168" fontId="3" fillId="0" borderId="0" xfId="1" applyNumberFormat="1" applyFont="1" applyBorder="1"/>
    <xf numFmtId="168" fontId="3" fillId="0" borderId="13" xfId="0" applyNumberFormat="1" applyFont="1" applyBorder="1"/>
    <xf numFmtId="0" fontId="3" fillId="0" borderId="6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168" fontId="3" fillId="9" borderId="0" xfId="1" applyNumberFormat="1" applyFont="1" applyFill="1" applyBorder="1"/>
    <xf numFmtId="164" fontId="3" fillId="0" borderId="0" xfId="0" applyNumberFormat="1" applyFont="1" applyBorder="1" applyAlignment="1">
      <alignment horizontal="right"/>
    </xf>
    <xf numFmtId="168" fontId="3" fillId="9" borderId="0" xfId="0" applyNumberFormat="1" applyFont="1" applyFill="1" applyBorder="1" applyAlignment="1">
      <alignment horizontal="right"/>
    </xf>
    <xf numFmtId="168" fontId="3" fillId="0" borderId="0" xfId="0" applyNumberFormat="1" applyFont="1" applyBorder="1" applyAlignment="1">
      <alignment horizontal="right"/>
    </xf>
    <xf numFmtId="168" fontId="3" fillId="0" borderId="0" xfId="1" applyNumberFormat="1" applyFont="1" applyBorder="1" applyAlignment="1">
      <alignment horizontal="right"/>
    </xf>
    <xf numFmtId="0" fontId="3" fillId="0" borderId="4" xfId="0" applyFont="1" applyBorder="1"/>
    <xf numFmtId="0" fontId="3" fillId="0" borderId="1" xfId="0" applyFont="1" applyBorder="1"/>
    <xf numFmtId="0" fontId="2" fillId="0" borderId="1" xfId="0" applyFont="1" applyBorder="1"/>
    <xf numFmtId="0" fontId="2" fillId="0" borderId="14" xfId="0" applyFont="1" applyBorder="1"/>
    <xf numFmtId="164" fontId="3" fillId="0" borderId="0" xfId="0" applyNumberFormat="1" applyFont="1"/>
    <xf numFmtId="169" fontId="3" fillId="0" borderId="0" xfId="0" applyNumberFormat="1" applyFont="1"/>
    <xf numFmtId="169" fontId="3" fillId="0" borderId="0" xfId="0" applyNumberFormat="1" applyFont="1" applyAlignment="1">
      <alignment horizontal="right"/>
    </xf>
    <xf numFmtId="43" fontId="2" fillId="0" borderId="0" xfId="1" applyFont="1"/>
    <xf numFmtId="0" fontId="4" fillId="0" borderId="0" xfId="0" applyFont="1"/>
    <xf numFmtId="0" fontId="17" fillId="0" borderId="0" xfId="0" applyFont="1"/>
    <xf numFmtId="164" fontId="3" fillId="0" borderId="0" xfId="0" applyNumberFormat="1" applyFont="1" applyAlignment="1">
      <alignment horizontal="right"/>
    </xf>
    <xf numFmtId="9" fontId="3" fillId="0" borderId="0" xfId="2" applyFont="1"/>
    <xf numFmtId="0" fontId="19" fillId="0" borderId="0" xfId="0" applyFont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13" xfId="0" applyFont="1" applyBorder="1"/>
    <xf numFmtId="166" fontId="3" fillId="0" borderId="6" xfId="0" applyNumberFormat="1" applyFont="1" applyBorder="1"/>
    <xf numFmtId="166" fontId="16" fillId="0" borderId="13" xfId="0" applyNumberFormat="1" applyFont="1" applyBorder="1"/>
    <xf numFmtId="0" fontId="2" fillId="0" borderId="4" xfId="0" applyFont="1" applyBorder="1"/>
    <xf numFmtId="0" fontId="2" fillId="3" borderId="0" xfId="0" applyFont="1" applyFill="1"/>
    <xf numFmtId="167" fontId="3" fillId="3" borderId="0" xfId="0" applyNumberFormat="1" applyFont="1" applyFill="1"/>
    <xf numFmtId="0" fontId="16" fillId="0" borderId="16" xfId="0" applyFont="1" applyFill="1" applyBorder="1"/>
    <xf numFmtId="166" fontId="16" fillId="0" borderId="16" xfId="0" applyNumberFormat="1" applyFont="1" applyFill="1" applyBorder="1"/>
    <xf numFmtId="0" fontId="12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5" fontId="7" fillId="0" borderId="0" xfId="0" quotePrefix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abSelected="1"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S2" sqref="S2"/>
    </sheetView>
  </sheetViews>
  <sheetFormatPr defaultColWidth="9.140625" defaultRowHeight="12.75"/>
  <cols>
    <col min="1" max="1" width="26.7109375" style="1" customWidth="1"/>
    <col min="2" max="2" width="13.7109375" style="1" customWidth="1"/>
    <col min="3" max="3" width="18.7109375" style="1" customWidth="1"/>
    <col min="4" max="16" width="11.42578125" style="1" customWidth="1"/>
    <col min="17" max="17" width="13.85546875" style="1" bestFit="1" customWidth="1"/>
    <col min="18" max="18" width="13.28515625" style="1" bestFit="1" customWidth="1"/>
    <col min="19" max="20" width="11.42578125" style="1" customWidth="1"/>
    <col min="21" max="22" width="9.140625" style="1"/>
    <col min="23" max="24" width="11.7109375" style="1" customWidth="1"/>
    <col min="25" max="25" width="9.140625" style="1"/>
    <col min="26" max="26" width="16.5703125" style="1" bestFit="1" customWidth="1"/>
    <col min="27" max="16384" width="9.140625" style="1"/>
  </cols>
  <sheetData>
    <row r="1" spans="1:29" ht="15.75" customHeight="1">
      <c r="A1" s="110"/>
      <c r="B1" s="110"/>
      <c r="C1" s="110"/>
      <c r="D1" s="110"/>
      <c r="E1" s="110"/>
      <c r="F1" s="110"/>
      <c r="G1" s="110"/>
      <c r="H1" s="110"/>
      <c r="I1" s="110"/>
      <c r="J1" s="111"/>
      <c r="Q1" s="107" t="s">
        <v>68</v>
      </c>
      <c r="R1" s="107" t="s">
        <v>66</v>
      </c>
      <c r="S1" s="107">
        <v>0.25</v>
      </c>
    </row>
    <row r="2" spans="1:29" ht="15.75" customHeight="1">
      <c r="A2" s="112"/>
      <c r="B2" s="112"/>
      <c r="C2" s="112"/>
      <c r="D2" s="112"/>
      <c r="E2" s="112"/>
      <c r="F2" s="112"/>
      <c r="G2" s="112"/>
      <c r="H2" s="112"/>
      <c r="I2" s="112"/>
      <c r="J2" s="113"/>
      <c r="Q2" s="108">
        <v>1.055041480536056</v>
      </c>
      <c r="R2" s="107" t="s">
        <v>67</v>
      </c>
      <c r="S2" s="108">
        <f>Q2</f>
        <v>1.055041480536056</v>
      </c>
    </row>
    <row r="3" spans="1:29" ht="15.75" customHeight="1" thickBot="1">
      <c r="A3" s="23"/>
      <c r="B3" s="14"/>
      <c r="C3" s="14"/>
      <c r="D3" s="14"/>
      <c r="E3" s="25"/>
      <c r="F3" s="14"/>
      <c r="G3" s="14"/>
      <c r="H3" s="14"/>
      <c r="I3" s="22"/>
      <c r="J3" s="14"/>
    </row>
    <row r="4" spans="1:29" ht="75.75" customHeight="1" thickBot="1">
      <c r="A4" s="21" t="s">
        <v>30</v>
      </c>
      <c r="B4" s="30" t="s">
        <v>19</v>
      </c>
      <c r="C4" s="31" t="s">
        <v>34</v>
      </c>
      <c r="D4" s="31" t="s">
        <v>14</v>
      </c>
      <c r="E4" s="32" t="s">
        <v>43</v>
      </c>
      <c r="F4" s="33" t="s">
        <v>44</v>
      </c>
      <c r="G4" s="33" t="s">
        <v>45</v>
      </c>
      <c r="H4" s="32" t="s">
        <v>25</v>
      </c>
      <c r="I4" s="33" t="s">
        <v>31</v>
      </c>
      <c r="J4" s="33" t="s">
        <v>32</v>
      </c>
      <c r="K4" s="34" t="s">
        <v>33</v>
      </c>
      <c r="L4" s="35" t="s">
        <v>40</v>
      </c>
      <c r="M4" s="36" t="s">
        <v>41</v>
      </c>
      <c r="N4" s="51" t="s">
        <v>47</v>
      </c>
      <c r="O4" s="98" t="s">
        <v>50</v>
      </c>
      <c r="P4" s="57" t="s">
        <v>48</v>
      </c>
      <c r="Q4" s="53" t="s">
        <v>49</v>
      </c>
      <c r="S4" s="109" t="s">
        <v>51</v>
      </c>
      <c r="T4" s="97" t="s">
        <v>52</v>
      </c>
      <c r="U4" s="92"/>
      <c r="W4" s="93" t="s">
        <v>53</v>
      </c>
      <c r="X4" s="94" t="s">
        <v>54</v>
      </c>
      <c r="Z4" s="95" t="s">
        <v>55</v>
      </c>
      <c r="AA4" s="96" t="s">
        <v>56</v>
      </c>
    </row>
    <row r="5" spans="1:29" ht="15.75">
      <c r="A5" s="13"/>
      <c r="B5" s="18"/>
      <c r="C5" s="19"/>
      <c r="D5" s="15"/>
      <c r="E5" s="26"/>
      <c r="F5" s="26"/>
      <c r="G5" s="26"/>
      <c r="H5" s="3"/>
      <c r="I5" s="2"/>
      <c r="J5" s="9"/>
      <c r="K5" s="37"/>
      <c r="L5" s="37"/>
      <c r="M5" s="38"/>
      <c r="N5" s="39"/>
      <c r="O5" s="99"/>
      <c r="P5" s="100"/>
      <c r="Q5" s="101"/>
      <c r="T5" s="105"/>
    </row>
    <row r="6" spans="1:29" ht="15.75">
      <c r="A6" s="16" t="s">
        <v>24</v>
      </c>
      <c r="B6" s="40" t="s">
        <v>22</v>
      </c>
      <c r="C6" s="41" t="s">
        <v>36</v>
      </c>
      <c r="D6" s="42" t="s">
        <v>15</v>
      </c>
      <c r="E6" s="27">
        <v>4.87</v>
      </c>
      <c r="F6" s="4">
        <v>5.7</v>
      </c>
      <c r="G6" s="4">
        <v>7.24</v>
      </c>
      <c r="H6" s="4">
        <v>7.77</v>
      </c>
      <c r="I6" s="4">
        <v>6.87</v>
      </c>
      <c r="J6" s="4">
        <v>5.99</v>
      </c>
      <c r="K6" s="4">
        <v>4.8899999999999997</v>
      </c>
      <c r="L6" s="27">
        <v>3.89</v>
      </c>
      <c r="M6" s="43">
        <v>4.72</v>
      </c>
      <c r="N6" s="44">
        <v>5.2</v>
      </c>
      <c r="O6" s="54">
        <v>5.5</v>
      </c>
      <c r="P6" s="102">
        <f>N6/I6</f>
        <v>0.75691411935953423</v>
      </c>
      <c r="Q6" s="103">
        <f>$S$2</f>
        <v>1.055041480536056</v>
      </c>
      <c r="R6" s="60"/>
      <c r="S6" s="84">
        <f t="shared" ref="S6:S28" si="0">(($S$1*(1-P6)+1*(Q6)))*O6</f>
        <v>6.1369712288289486</v>
      </c>
      <c r="T6" s="106">
        <f>S6-O6</f>
        <v>0.63697122882894863</v>
      </c>
      <c r="U6" s="91"/>
      <c r="V6" s="50"/>
      <c r="W6" s="58">
        <v>47800000</v>
      </c>
      <c r="X6" s="59">
        <f>Z34</f>
        <v>39.423807531380753</v>
      </c>
      <c r="Y6" s="50"/>
      <c r="Z6" s="85">
        <f>T6*W6*X6</f>
        <v>1200345527.9365427</v>
      </c>
      <c r="AA6" s="84">
        <f t="shared" ref="AA6:AA27" si="1">Z6/W6</f>
        <v>25.111831128379556</v>
      </c>
      <c r="AC6" s="89"/>
    </row>
    <row r="7" spans="1:29" ht="15.75">
      <c r="A7" s="17" t="s">
        <v>26</v>
      </c>
      <c r="B7" s="40" t="s">
        <v>22</v>
      </c>
      <c r="C7" s="45" t="s">
        <v>36</v>
      </c>
      <c r="D7" s="46" t="s">
        <v>15</v>
      </c>
      <c r="E7" s="27">
        <v>4.66</v>
      </c>
      <c r="F7" s="4">
        <v>3.86</v>
      </c>
      <c r="G7" s="4">
        <v>5.35</v>
      </c>
      <c r="H7" s="4">
        <v>6.43</v>
      </c>
      <c r="I7" s="4">
        <v>6.06</v>
      </c>
      <c r="J7" s="4">
        <v>5.3</v>
      </c>
      <c r="K7" s="4">
        <v>5.52</v>
      </c>
      <c r="L7" s="27">
        <v>4.96</v>
      </c>
      <c r="M7" s="43">
        <v>4.47</v>
      </c>
      <c r="N7" s="44">
        <v>4.5999999999999996</v>
      </c>
      <c r="O7" s="54">
        <v>4.95</v>
      </c>
      <c r="P7" s="102">
        <f t="shared" ref="P7:P28" si="2">N7/I7</f>
        <v>0.75907590759075905</v>
      </c>
      <c r="Q7" s="103">
        <f t="shared" ref="Q7:Q28" si="3">$S$2</f>
        <v>1.055041480536056</v>
      </c>
      <c r="R7" s="60"/>
      <c r="S7" s="84">
        <f t="shared" si="0"/>
        <v>5.5205988930099128</v>
      </c>
      <c r="T7" s="106">
        <f t="shared" ref="T7:T28" si="4">S7-O7</f>
        <v>0.57059889300991262</v>
      </c>
      <c r="U7" s="91"/>
      <c r="V7" s="50"/>
      <c r="W7" s="58">
        <v>2543000</v>
      </c>
      <c r="X7" s="59">
        <f t="shared" ref="X7:X28" si="5">Z35</f>
        <v>61.187272698769917</v>
      </c>
      <c r="Y7" s="50"/>
      <c r="Z7" s="85">
        <f t="shared" ref="Z7:Z28" si="6">T7*W7*X7</f>
        <v>88784750.943467602</v>
      </c>
      <c r="AA7" s="84">
        <f t="shared" si="1"/>
        <v>34.913390068213765</v>
      </c>
    </row>
    <row r="8" spans="1:29" ht="15.75">
      <c r="A8" s="17" t="s">
        <v>1</v>
      </c>
      <c r="B8" s="40" t="s">
        <v>22</v>
      </c>
      <c r="C8" s="45" t="s">
        <v>36</v>
      </c>
      <c r="D8" s="46" t="s">
        <v>15</v>
      </c>
      <c r="E8" s="27">
        <v>2.02</v>
      </c>
      <c r="F8" s="4">
        <v>2.52</v>
      </c>
      <c r="G8" s="4">
        <v>3.49</v>
      </c>
      <c r="H8" s="4">
        <v>3.89</v>
      </c>
      <c r="I8" s="4">
        <v>3.75</v>
      </c>
      <c r="J8" s="4">
        <v>3.21</v>
      </c>
      <c r="K8" s="4">
        <v>2.12</v>
      </c>
      <c r="L8" s="27">
        <v>2.06</v>
      </c>
      <c r="M8" s="43">
        <v>2.59</v>
      </c>
      <c r="N8" s="44">
        <v>2.65</v>
      </c>
      <c r="O8" s="54">
        <v>2.4</v>
      </c>
      <c r="P8" s="102">
        <f t="shared" si="2"/>
        <v>0.70666666666666667</v>
      </c>
      <c r="Q8" s="103">
        <f t="shared" si="3"/>
        <v>1.055041480536056</v>
      </c>
      <c r="R8" s="60"/>
      <c r="S8" s="84">
        <f t="shared" si="0"/>
        <v>2.7080995532865342</v>
      </c>
      <c r="T8" s="106">
        <f t="shared" si="4"/>
        <v>0.30809955328653427</v>
      </c>
      <c r="U8" s="91"/>
      <c r="V8" s="50"/>
      <c r="W8" s="58">
        <v>2746000</v>
      </c>
      <c r="X8" s="59">
        <f t="shared" si="5"/>
        <v>51.2</v>
      </c>
      <c r="Y8" s="50"/>
      <c r="Z8" s="85">
        <f t="shared" si="6"/>
        <v>43317318.314230949</v>
      </c>
      <c r="AA8" s="84">
        <f t="shared" si="1"/>
        <v>15.774697128270557</v>
      </c>
    </row>
    <row r="9" spans="1:29" ht="15.75">
      <c r="A9" s="17" t="s">
        <v>3</v>
      </c>
      <c r="B9" s="47" t="s">
        <v>21</v>
      </c>
      <c r="C9" s="41" t="s">
        <v>36</v>
      </c>
      <c r="D9" s="46" t="s">
        <v>16</v>
      </c>
      <c r="E9" s="28">
        <v>0.217</v>
      </c>
      <c r="F9" s="5">
        <v>0.22500000000000001</v>
      </c>
      <c r="G9" s="5">
        <v>0.318</v>
      </c>
      <c r="H9" s="5">
        <v>0.30099999999999999</v>
      </c>
      <c r="I9" s="5">
        <v>0.249</v>
      </c>
      <c r="J9" s="5">
        <v>0.22</v>
      </c>
      <c r="K9" s="5">
        <v>0.193</v>
      </c>
      <c r="L9" s="28">
        <v>0.19700000000000001</v>
      </c>
      <c r="M9" s="48">
        <v>0.22900000000000001</v>
      </c>
      <c r="N9" s="49">
        <v>0.21299999999999999</v>
      </c>
      <c r="O9" s="55">
        <v>0.26750000000000002</v>
      </c>
      <c r="P9" s="102">
        <f t="shared" si="2"/>
        <v>0.85542168674698793</v>
      </c>
      <c r="Q9" s="103">
        <f t="shared" si="3"/>
        <v>1.055041480536056</v>
      </c>
      <c r="R9" s="60"/>
      <c r="S9" s="84">
        <f t="shared" si="0"/>
        <v>0.29189227074219015</v>
      </c>
      <c r="T9" s="106">
        <f t="shared" si="4"/>
        <v>2.4392270742190136E-2</v>
      </c>
      <c r="U9" s="91"/>
      <c r="V9" s="50"/>
      <c r="W9" s="58">
        <v>1425500</v>
      </c>
      <c r="X9" s="59">
        <f t="shared" si="5"/>
        <v>3831.357418449667</v>
      </c>
      <c r="Y9" s="50"/>
      <c r="Z9" s="85">
        <f t="shared" si="6"/>
        <v>133220825.88554564</v>
      </c>
      <c r="AA9" s="84">
        <f t="shared" si="1"/>
        <v>93.455507460922931</v>
      </c>
    </row>
    <row r="10" spans="1:29" ht="15.75">
      <c r="A10" s="17" t="s">
        <v>0</v>
      </c>
      <c r="B10" s="47" t="s">
        <v>20</v>
      </c>
      <c r="C10" s="41" t="s">
        <v>37</v>
      </c>
      <c r="D10" s="46" t="s">
        <v>15</v>
      </c>
      <c r="E10" s="27">
        <v>3.55</v>
      </c>
      <c r="F10" s="4">
        <v>5.18</v>
      </c>
      <c r="G10" s="4">
        <v>6.22</v>
      </c>
      <c r="H10" s="4">
        <v>6.89</v>
      </c>
      <c r="I10" s="4">
        <v>4.46</v>
      </c>
      <c r="J10" s="4">
        <v>3.7</v>
      </c>
      <c r="K10" s="4">
        <v>3.61</v>
      </c>
      <c r="L10" s="27">
        <v>3.36</v>
      </c>
      <c r="M10" s="43">
        <v>3.36</v>
      </c>
      <c r="N10" s="44">
        <v>3.5</v>
      </c>
      <c r="O10" s="54">
        <v>3.7</v>
      </c>
      <c r="P10" s="102">
        <f t="shared" si="2"/>
        <v>0.7847533632286996</v>
      </c>
      <c r="Q10" s="103">
        <f t="shared" si="3"/>
        <v>1.055041480536056</v>
      </c>
      <c r="R10" s="60"/>
      <c r="S10" s="84">
        <f t="shared" si="0"/>
        <v>4.1027566169968601</v>
      </c>
      <c r="T10" s="106">
        <f t="shared" si="4"/>
        <v>0.40275661699685994</v>
      </c>
      <c r="U10" s="91"/>
      <c r="V10" s="50"/>
      <c r="W10" s="58">
        <v>89129000</v>
      </c>
      <c r="X10" s="59">
        <f t="shared" si="5"/>
        <v>173.70267177411583</v>
      </c>
      <c r="Y10" s="50"/>
      <c r="Z10" s="85">
        <f t="shared" si="6"/>
        <v>6235455966.9459076</v>
      </c>
      <c r="AA10" s="84">
        <f t="shared" si="1"/>
        <v>69.959900447058843</v>
      </c>
    </row>
    <row r="11" spans="1:29" ht="15.75">
      <c r="A11" s="17" t="s">
        <v>7</v>
      </c>
      <c r="B11" s="47" t="s">
        <v>20</v>
      </c>
      <c r="C11" s="41" t="s">
        <v>37</v>
      </c>
      <c r="D11" s="46" t="s">
        <v>15</v>
      </c>
      <c r="E11" s="27">
        <v>3.22</v>
      </c>
      <c r="F11" s="4">
        <v>5.0199999999999996</v>
      </c>
      <c r="G11" s="4">
        <v>5.99</v>
      </c>
      <c r="H11" s="4">
        <v>6.33</v>
      </c>
      <c r="I11" s="4">
        <v>4.28</v>
      </c>
      <c r="J11" s="4">
        <v>4.03</v>
      </c>
      <c r="K11" s="4">
        <v>3.31</v>
      </c>
      <c r="L11" s="27">
        <v>2.79</v>
      </c>
      <c r="M11" s="43">
        <v>3.22</v>
      </c>
      <c r="N11" s="44">
        <v>3.2</v>
      </c>
      <c r="O11" s="54">
        <v>3.95</v>
      </c>
      <c r="P11" s="102">
        <f t="shared" si="2"/>
        <v>0.74766355140186913</v>
      </c>
      <c r="Q11" s="103">
        <f t="shared" si="3"/>
        <v>1.055041480536056</v>
      </c>
      <c r="R11" s="60"/>
      <c r="S11" s="84">
        <f t="shared" si="0"/>
        <v>4.4165960911080751</v>
      </c>
      <c r="T11" s="106">
        <f t="shared" si="4"/>
        <v>0.46659609110807487</v>
      </c>
      <c r="U11" s="91"/>
      <c r="V11" s="50"/>
      <c r="W11" s="58">
        <v>5690000</v>
      </c>
      <c r="X11" s="59">
        <f t="shared" si="5"/>
        <v>67.266126059712491</v>
      </c>
      <c r="Y11" s="50"/>
      <c r="Z11" s="85">
        <f t="shared" si="6"/>
        <v>178586974.34080124</v>
      </c>
      <c r="AA11" s="84">
        <f t="shared" si="1"/>
        <v>31.386111483444857</v>
      </c>
    </row>
    <row r="12" spans="1:29" ht="15.75">
      <c r="A12" s="17" t="s">
        <v>2</v>
      </c>
      <c r="B12" s="47" t="s">
        <v>20</v>
      </c>
      <c r="C12" s="41" t="s">
        <v>37</v>
      </c>
      <c r="D12" s="46" t="s">
        <v>15</v>
      </c>
      <c r="E12" s="27">
        <v>9.59</v>
      </c>
      <c r="F12" s="4">
        <v>11.3</v>
      </c>
      <c r="G12" s="4">
        <v>12.5</v>
      </c>
      <c r="H12" s="4">
        <v>14.4</v>
      </c>
      <c r="I12" s="4">
        <v>13</v>
      </c>
      <c r="J12" s="4">
        <v>10.1</v>
      </c>
      <c r="K12" s="4">
        <v>8.9499999999999993</v>
      </c>
      <c r="L12" s="27">
        <v>9.4700000000000006</v>
      </c>
      <c r="M12" s="43">
        <v>9.33</v>
      </c>
      <c r="N12" s="44">
        <v>8.5500000000000007</v>
      </c>
      <c r="O12" s="54">
        <v>8.4</v>
      </c>
      <c r="P12" s="102">
        <f t="shared" si="2"/>
        <v>0.6576923076923078</v>
      </c>
      <c r="Q12" s="103">
        <f t="shared" si="3"/>
        <v>1.055041480536056</v>
      </c>
      <c r="R12" s="60"/>
      <c r="S12" s="84">
        <f t="shared" si="0"/>
        <v>9.581194590349023</v>
      </c>
      <c r="T12" s="106">
        <f t="shared" si="4"/>
        <v>1.1811945903490226</v>
      </c>
      <c r="U12" s="91"/>
      <c r="V12" s="50"/>
      <c r="W12" s="58">
        <v>89196000</v>
      </c>
      <c r="X12" s="59">
        <f t="shared" si="5"/>
        <v>50.9426768016503</v>
      </c>
      <c r="Y12" s="50"/>
      <c r="Z12" s="85">
        <f t="shared" si="6"/>
        <v>5367210018.7788887</v>
      </c>
      <c r="AA12" s="84">
        <f t="shared" si="1"/>
        <v>60.173214256007988</v>
      </c>
    </row>
    <row r="13" spans="1:29" ht="15.75">
      <c r="A13" s="17" t="s">
        <v>8</v>
      </c>
      <c r="B13" s="47" t="s">
        <v>23</v>
      </c>
      <c r="C13" s="41" t="s">
        <v>37</v>
      </c>
      <c r="D13" s="46" t="s">
        <v>16</v>
      </c>
      <c r="E13" s="28">
        <v>8.9800000000000005E-2</v>
      </c>
      <c r="F13" s="5">
        <v>9.7699999999999995E-2</v>
      </c>
      <c r="G13" s="5">
        <v>0.153</v>
      </c>
      <c r="H13" s="5">
        <v>0.157</v>
      </c>
      <c r="I13" s="5">
        <v>0.14599999999999999</v>
      </c>
      <c r="J13" s="5">
        <v>0.12</v>
      </c>
      <c r="K13" s="5">
        <v>0.128</v>
      </c>
      <c r="L13" s="28">
        <v>0.11</v>
      </c>
      <c r="M13" s="48">
        <v>0.11800000000000001</v>
      </c>
      <c r="N13" s="49">
        <v>0.1075</v>
      </c>
      <c r="O13" s="55">
        <v>0.11</v>
      </c>
      <c r="P13" s="102">
        <f t="shared" si="2"/>
        <v>0.73630136986301375</v>
      </c>
      <c r="Q13" s="103">
        <f t="shared" si="3"/>
        <v>1.055041480536056</v>
      </c>
      <c r="R13" s="60"/>
      <c r="S13" s="84">
        <f t="shared" si="0"/>
        <v>0.12330627518773327</v>
      </c>
      <c r="T13" s="106">
        <f t="shared" si="4"/>
        <v>1.3306275187733266E-2</v>
      </c>
      <c r="U13" s="91"/>
      <c r="V13" s="50"/>
      <c r="W13" s="58">
        <v>856500</v>
      </c>
      <c r="X13" s="59">
        <f t="shared" si="5"/>
        <v>1859.7781669585522</v>
      </c>
      <c r="Y13" s="50"/>
      <c r="Z13" s="85">
        <f t="shared" si="6"/>
        <v>21195565.746540319</v>
      </c>
      <c r="AA13" s="84">
        <f t="shared" si="1"/>
        <v>24.746720077688639</v>
      </c>
    </row>
    <row r="14" spans="1:29" ht="15.75">
      <c r="A14" s="17" t="s">
        <v>11</v>
      </c>
      <c r="B14" s="47" t="s">
        <v>23</v>
      </c>
      <c r="C14" s="41" t="s">
        <v>37</v>
      </c>
      <c r="D14" s="46" t="s">
        <v>16</v>
      </c>
      <c r="E14" s="28">
        <v>0.26800000000000002</v>
      </c>
      <c r="F14" s="5">
        <v>0.25700000000000001</v>
      </c>
      <c r="G14" s="5">
        <v>0.25</v>
      </c>
      <c r="H14" s="5">
        <v>0.20699999999999999</v>
      </c>
      <c r="I14" s="5">
        <v>0.19800000000000001</v>
      </c>
      <c r="J14" s="5">
        <v>0.24399999999999999</v>
      </c>
      <c r="K14" s="5">
        <v>0.31</v>
      </c>
      <c r="L14" s="28">
        <v>0.28499999999999998</v>
      </c>
      <c r="M14" s="48">
        <v>0.25900000000000001</v>
      </c>
      <c r="N14" s="49">
        <v>0.19</v>
      </c>
      <c r="O14" s="55">
        <v>0.19969999999999999</v>
      </c>
      <c r="P14" s="102">
        <f t="shared" si="2"/>
        <v>0.95959595959595956</v>
      </c>
      <c r="Q14" s="103">
        <f t="shared" si="3"/>
        <v>1.055041480536056</v>
      </c>
      <c r="R14" s="60"/>
      <c r="S14" s="84">
        <f t="shared" si="0"/>
        <v>0.21270895538022208</v>
      </c>
      <c r="T14" s="106">
        <f t="shared" si="4"/>
        <v>1.3008955380222093E-2</v>
      </c>
      <c r="U14" s="91"/>
      <c r="V14" s="50"/>
      <c r="W14" s="58">
        <v>780000</v>
      </c>
      <c r="X14" s="59">
        <f t="shared" si="5"/>
        <v>1178.1879943618351</v>
      </c>
      <c r="Y14" s="50"/>
      <c r="Z14" s="85">
        <f t="shared" si="6"/>
        <v>11955056.137569847</v>
      </c>
      <c r="AA14" s="84">
        <f t="shared" si="1"/>
        <v>15.32699504816647</v>
      </c>
    </row>
    <row r="15" spans="1:29" ht="15.75">
      <c r="A15" s="17" t="s">
        <v>5</v>
      </c>
      <c r="B15" s="47" t="s">
        <v>20</v>
      </c>
      <c r="C15" s="41" t="s">
        <v>38</v>
      </c>
      <c r="D15" s="46" t="s">
        <v>16</v>
      </c>
      <c r="E15" s="28">
        <v>0.29100000000000004</v>
      </c>
      <c r="F15" s="6">
        <v>0.30499999999999999</v>
      </c>
      <c r="G15" s="6">
        <v>0.42100000000000004</v>
      </c>
      <c r="H15" s="6">
        <v>0.379</v>
      </c>
      <c r="I15" s="6">
        <v>0.309</v>
      </c>
      <c r="J15" s="6">
        <v>0.28600000000000003</v>
      </c>
      <c r="K15" s="6">
        <v>0.30599999999999999</v>
      </c>
      <c r="L15" s="28">
        <v>0.32100000000000001</v>
      </c>
      <c r="M15" s="48">
        <v>0.34600000000000003</v>
      </c>
      <c r="N15" s="49">
        <v>0.21</v>
      </c>
      <c r="O15" s="55">
        <v>0.21540000000000001</v>
      </c>
      <c r="P15" s="102">
        <f t="shared" si="2"/>
        <v>0.67961165048543692</v>
      </c>
      <c r="Q15" s="103">
        <f t="shared" si="3"/>
        <v>1.055041480536056</v>
      </c>
      <c r="R15" s="60"/>
      <c r="S15" s="84">
        <f t="shared" si="0"/>
        <v>0.24450884752882571</v>
      </c>
      <c r="T15" s="106">
        <f t="shared" si="4"/>
        <v>2.9108847528825699E-2</v>
      </c>
      <c r="U15" s="91"/>
      <c r="V15" s="50"/>
      <c r="W15" s="58">
        <v>636900</v>
      </c>
      <c r="X15" s="59">
        <f t="shared" si="5"/>
        <v>1487.203642644057</v>
      </c>
      <c r="Y15" s="50"/>
      <c r="Z15" s="85">
        <f t="shared" si="6"/>
        <v>27571900.379303701</v>
      </c>
      <c r="AA15" s="84">
        <f t="shared" si="1"/>
        <v>43.290784078040041</v>
      </c>
    </row>
    <row r="16" spans="1:29" ht="15.75">
      <c r="A16" s="17" t="s">
        <v>6</v>
      </c>
      <c r="B16" s="47" t="s">
        <v>20</v>
      </c>
      <c r="C16" s="41" t="s">
        <v>38</v>
      </c>
      <c r="D16" s="46" t="s">
        <v>16</v>
      </c>
      <c r="E16" s="28">
        <v>0.20300000000000001</v>
      </c>
      <c r="F16" s="5">
        <v>0.20800000000000002</v>
      </c>
      <c r="G16" s="5">
        <v>0.215</v>
      </c>
      <c r="H16" s="5">
        <v>0.27399999999999997</v>
      </c>
      <c r="I16" s="5">
        <v>0.22699999999999998</v>
      </c>
      <c r="J16" s="5">
        <v>0.20800000000000002</v>
      </c>
      <c r="K16" s="5">
        <v>0.251</v>
      </c>
      <c r="L16" s="28">
        <v>0.249</v>
      </c>
      <c r="M16" s="48">
        <v>0.254</v>
      </c>
      <c r="N16" s="49">
        <v>0.21</v>
      </c>
      <c r="O16" s="55">
        <v>0.19040000000000001</v>
      </c>
      <c r="P16" s="102">
        <f t="shared" si="2"/>
        <v>0.92511013215859039</v>
      </c>
      <c r="Q16" s="103">
        <f t="shared" si="3"/>
        <v>1.055041480536056</v>
      </c>
      <c r="R16" s="60"/>
      <c r="S16" s="84">
        <f t="shared" si="0"/>
        <v>0.20444465560331618</v>
      </c>
      <c r="T16" s="106">
        <f t="shared" si="4"/>
        <v>1.4044655603316164E-2</v>
      </c>
      <c r="U16" s="91"/>
      <c r="V16" s="50"/>
      <c r="W16" s="58">
        <v>222700</v>
      </c>
      <c r="X16" s="59">
        <f t="shared" si="5"/>
        <v>1468.3430624158059</v>
      </c>
      <c r="Y16" s="50"/>
      <c r="Z16" s="85">
        <f t="shared" si="6"/>
        <v>4592602.3822843852</v>
      </c>
      <c r="AA16" s="84">
        <f t="shared" si="1"/>
        <v>20.622372619148564</v>
      </c>
    </row>
    <row r="17" spans="1:27" ht="15.75">
      <c r="A17" s="17" t="s">
        <v>27</v>
      </c>
      <c r="B17" s="47" t="s">
        <v>20</v>
      </c>
      <c r="C17" s="41" t="s">
        <v>38</v>
      </c>
      <c r="D17" s="46" t="s">
        <v>16</v>
      </c>
      <c r="E17" s="28">
        <v>0.151</v>
      </c>
      <c r="F17" s="5">
        <v>0.23300000000000001</v>
      </c>
      <c r="G17" s="5">
        <v>0.29100000000000004</v>
      </c>
      <c r="H17" s="5">
        <v>0.254</v>
      </c>
      <c r="I17" s="5">
        <v>0.214</v>
      </c>
      <c r="J17" s="5">
        <v>0.217</v>
      </c>
      <c r="K17" s="5">
        <v>0.19600000000000001</v>
      </c>
      <c r="L17" s="28">
        <v>0.17399999999999999</v>
      </c>
      <c r="M17" s="48">
        <v>0.17199999999999999</v>
      </c>
      <c r="N17" s="49">
        <v>0.17249999999999999</v>
      </c>
      <c r="O17" s="55">
        <v>0.20150000000000001</v>
      </c>
      <c r="P17" s="102">
        <f t="shared" si="2"/>
        <v>0.80607476635514019</v>
      </c>
      <c r="Q17" s="103">
        <f t="shared" si="3"/>
        <v>1.055041480536056</v>
      </c>
      <c r="R17" s="60"/>
      <c r="S17" s="84">
        <f t="shared" si="0"/>
        <v>0.22235984197287512</v>
      </c>
      <c r="T17" s="106">
        <f t="shared" si="4"/>
        <v>2.0859841972875104E-2</v>
      </c>
      <c r="U17" s="91"/>
      <c r="V17" s="50"/>
      <c r="W17" s="58">
        <v>1301000</v>
      </c>
      <c r="X17" s="59">
        <f t="shared" si="5"/>
        <v>1626.7563412759416</v>
      </c>
      <c r="Y17" s="50"/>
      <c r="Z17" s="85">
        <f t="shared" si="6"/>
        <v>44147978.149812602</v>
      </c>
      <c r="AA17" s="84">
        <f t="shared" si="1"/>
        <v>33.933880207388626</v>
      </c>
    </row>
    <row r="18" spans="1:27" ht="15.75">
      <c r="A18" s="17" t="s">
        <v>12</v>
      </c>
      <c r="B18" s="47" t="s">
        <v>23</v>
      </c>
      <c r="C18" s="41" t="s">
        <v>37</v>
      </c>
      <c r="D18" s="46" t="s">
        <v>16</v>
      </c>
      <c r="E18" s="28">
        <v>0.16200000000000001</v>
      </c>
      <c r="F18" s="5">
        <v>0.193</v>
      </c>
      <c r="G18" s="5">
        <v>0.24</v>
      </c>
      <c r="H18" s="5">
        <v>0.26500000000000001</v>
      </c>
      <c r="I18" s="5">
        <v>0.20600000000000002</v>
      </c>
      <c r="J18" s="5">
        <v>0.16899999999999998</v>
      </c>
      <c r="K18" s="5">
        <v>0.156</v>
      </c>
      <c r="L18" s="28">
        <v>0.16600000000000001</v>
      </c>
      <c r="M18" s="48">
        <v>0.17499999999999999</v>
      </c>
      <c r="N18" s="49">
        <v>0.16</v>
      </c>
      <c r="O18" s="55">
        <v>0.20150000000000001</v>
      </c>
      <c r="P18" s="102">
        <f t="shared" si="2"/>
        <v>0.77669902912621358</v>
      </c>
      <c r="Q18" s="103">
        <f t="shared" si="3"/>
        <v>1.055041480536056</v>
      </c>
      <c r="R18" s="60"/>
      <c r="S18" s="84">
        <f t="shared" si="0"/>
        <v>0.2238396447357823</v>
      </c>
      <c r="T18" s="106">
        <f t="shared" si="4"/>
        <v>2.2339644735782288E-2</v>
      </c>
      <c r="U18" s="91"/>
      <c r="V18" s="50"/>
      <c r="W18" s="58">
        <v>1990700</v>
      </c>
      <c r="X18" s="59">
        <f t="shared" si="5"/>
        <v>1816.7277841965138</v>
      </c>
      <c r="Y18" s="50"/>
      <c r="Z18" s="85">
        <f t="shared" si="6"/>
        <v>80792665.565640792</v>
      </c>
      <c r="AA18" s="84">
        <f t="shared" si="1"/>
        <v>40.585053280575067</v>
      </c>
    </row>
    <row r="19" spans="1:27" ht="15.75">
      <c r="A19" s="17" t="s">
        <v>4</v>
      </c>
      <c r="B19" s="47" t="s">
        <v>23</v>
      </c>
      <c r="C19" s="41" t="s">
        <v>38</v>
      </c>
      <c r="D19" s="46" t="s">
        <v>15</v>
      </c>
      <c r="E19" s="27">
        <v>8.15</v>
      </c>
      <c r="F19" s="4">
        <v>12.2</v>
      </c>
      <c r="G19" s="4">
        <v>13.9</v>
      </c>
      <c r="H19" s="4">
        <v>13.8</v>
      </c>
      <c r="I19" s="4">
        <v>13.8</v>
      </c>
      <c r="J19" s="4">
        <v>11.8</v>
      </c>
      <c r="K19" s="4">
        <v>8.9499999999999993</v>
      </c>
      <c r="L19" s="27">
        <v>8</v>
      </c>
      <c r="M19" s="43">
        <v>9.5299999999999994</v>
      </c>
      <c r="N19" s="44">
        <v>9.8000000000000007</v>
      </c>
      <c r="O19" s="56">
        <v>11.284000000000001</v>
      </c>
      <c r="P19" s="102">
        <f t="shared" si="2"/>
        <v>0.71014492753623193</v>
      </c>
      <c r="Q19" s="103">
        <f t="shared" si="3"/>
        <v>1.055041480536056</v>
      </c>
      <c r="R19" s="60"/>
      <c r="S19" s="84">
        <f t="shared" si="0"/>
        <v>12.722769225789145</v>
      </c>
      <c r="T19" s="106">
        <f t="shared" si="4"/>
        <v>1.4387692257891445</v>
      </c>
      <c r="U19" s="91"/>
      <c r="V19" s="50"/>
      <c r="W19" s="58">
        <v>208000</v>
      </c>
      <c r="X19" s="59">
        <f t="shared" si="5"/>
        <v>21.471153846153847</v>
      </c>
      <c r="Y19" s="50"/>
      <c r="Z19" s="85">
        <f t="shared" si="6"/>
        <v>6425543.3623743197</v>
      </c>
      <c r="AA19" s="84">
        <f t="shared" si="1"/>
        <v>30.892035396030384</v>
      </c>
    </row>
    <row r="20" spans="1:27" ht="15.75">
      <c r="A20" s="17" t="s">
        <v>17</v>
      </c>
      <c r="B20" s="47" t="s">
        <v>20</v>
      </c>
      <c r="C20" s="41" t="s">
        <v>38</v>
      </c>
      <c r="D20" s="46" t="s">
        <v>16</v>
      </c>
      <c r="E20" s="28">
        <v>0.30399999999999999</v>
      </c>
      <c r="F20" s="5">
        <v>0.25900000000000001</v>
      </c>
      <c r="G20" s="5">
        <v>0.33600000000000002</v>
      </c>
      <c r="H20" s="5">
        <v>0.35799999999999998</v>
      </c>
      <c r="I20" s="5">
        <v>0.37200000000000005</v>
      </c>
      <c r="J20" s="5">
        <v>0.34799999999999998</v>
      </c>
      <c r="K20" s="5">
        <v>0.318</v>
      </c>
      <c r="L20" s="28">
        <v>0.32700000000000001</v>
      </c>
      <c r="M20" s="48">
        <v>0.30199999999999999</v>
      </c>
      <c r="N20" s="49">
        <v>0.28599999999999998</v>
      </c>
      <c r="O20" s="55">
        <v>0.20150000000000001</v>
      </c>
      <c r="P20" s="102">
        <f t="shared" si="2"/>
        <v>0.76881720430107514</v>
      </c>
      <c r="Q20" s="103">
        <f t="shared" si="3"/>
        <v>1.055041480536056</v>
      </c>
      <c r="R20" s="60"/>
      <c r="S20" s="84">
        <f t="shared" si="0"/>
        <v>0.22423669166134863</v>
      </c>
      <c r="T20" s="106">
        <f t="shared" si="4"/>
        <v>2.2736691661348618E-2</v>
      </c>
      <c r="U20" s="91"/>
      <c r="V20" s="50"/>
      <c r="W20" s="58">
        <v>102500</v>
      </c>
      <c r="X20" s="59">
        <f t="shared" si="5"/>
        <v>758.17511764615529</v>
      </c>
      <c r="Y20" s="50"/>
      <c r="Z20" s="85">
        <f t="shared" si="6"/>
        <v>1766935.372210803</v>
      </c>
      <c r="AA20" s="84">
        <f t="shared" si="1"/>
        <v>17.238393875227345</v>
      </c>
    </row>
    <row r="21" spans="1:27" ht="15.75">
      <c r="A21" s="17" t="s">
        <v>10</v>
      </c>
      <c r="B21" s="47" t="s">
        <v>23</v>
      </c>
      <c r="C21" s="41" t="s">
        <v>38</v>
      </c>
      <c r="D21" s="46" t="s">
        <v>16</v>
      </c>
      <c r="E21" s="28">
        <v>0.26300000000000001</v>
      </c>
      <c r="F21" s="5">
        <v>0.23399999999999999</v>
      </c>
      <c r="G21" s="5">
        <v>0.27</v>
      </c>
      <c r="H21" s="5">
        <v>0.26100000000000001</v>
      </c>
      <c r="I21" s="5">
        <v>0.251</v>
      </c>
      <c r="J21" s="5">
        <v>0.34899999999999998</v>
      </c>
      <c r="K21" s="5">
        <v>0.43200000000000005</v>
      </c>
      <c r="L21" s="28">
        <v>0.252</v>
      </c>
      <c r="M21" s="48">
        <v>0.192</v>
      </c>
      <c r="N21" s="49">
        <v>0.185</v>
      </c>
      <c r="O21" s="55">
        <v>0.20150000000000001</v>
      </c>
      <c r="P21" s="102">
        <f t="shared" si="2"/>
        <v>0.73705179282868527</v>
      </c>
      <c r="Q21" s="103">
        <f t="shared" si="3"/>
        <v>1.055041480536056</v>
      </c>
      <c r="R21" s="60"/>
      <c r="S21" s="84">
        <f t="shared" si="0"/>
        <v>0.22583687426427027</v>
      </c>
      <c r="T21" s="106">
        <f t="shared" si="4"/>
        <v>2.4336874264270253E-2</v>
      </c>
      <c r="U21" s="91"/>
      <c r="V21" s="50"/>
      <c r="W21" s="58">
        <v>5700</v>
      </c>
      <c r="X21" s="59">
        <f t="shared" si="5"/>
        <v>1558.6546129048825</v>
      </c>
      <c r="Y21" s="50"/>
      <c r="Z21" s="85">
        <f t="shared" si="6"/>
        <v>216216.85361343838</v>
      </c>
      <c r="AA21" s="84">
        <f t="shared" si="1"/>
        <v>37.93278133569094</v>
      </c>
    </row>
    <row r="22" spans="1:27" ht="15.75">
      <c r="A22" s="17" t="s">
        <v>9</v>
      </c>
      <c r="B22" s="47" t="s">
        <v>20</v>
      </c>
      <c r="C22" s="41" t="s">
        <v>38</v>
      </c>
      <c r="D22" s="46" t="s">
        <v>16</v>
      </c>
      <c r="E22" s="28">
        <v>0.17100000000000001</v>
      </c>
      <c r="F22" s="5">
        <v>0.17199999999999999</v>
      </c>
      <c r="G22" s="5">
        <v>0.24399999999999999</v>
      </c>
      <c r="H22" s="5">
        <v>0.27600000000000002</v>
      </c>
      <c r="I22" s="5">
        <v>0.27899999999999997</v>
      </c>
      <c r="J22" s="5">
        <v>0.25</v>
      </c>
      <c r="K22" s="5">
        <v>0.245</v>
      </c>
      <c r="L22" s="28">
        <v>0.20699999999999999</v>
      </c>
      <c r="M22" s="48">
        <v>0.18600000000000003</v>
      </c>
      <c r="N22" s="49">
        <v>0.20300000000000001</v>
      </c>
      <c r="O22" s="55">
        <v>0.20150000000000001</v>
      </c>
      <c r="P22" s="102">
        <f t="shared" si="2"/>
        <v>0.72759856630824382</v>
      </c>
      <c r="Q22" s="103">
        <f t="shared" si="3"/>
        <v>1.055041480536056</v>
      </c>
      <c r="R22" s="60"/>
      <c r="S22" s="84">
        <f t="shared" si="0"/>
        <v>0.22631308055023752</v>
      </c>
      <c r="T22" s="106">
        <f t="shared" si="4"/>
        <v>2.481308055023751E-2</v>
      </c>
      <c r="U22" s="91"/>
      <c r="V22" s="50"/>
      <c r="W22" s="58">
        <v>167500</v>
      </c>
      <c r="X22" s="59">
        <f t="shared" si="5"/>
        <v>1411.2238805970148</v>
      </c>
      <c r="Y22" s="50"/>
      <c r="Z22" s="85">
        <f t="shared" si="6"/>
        <v>5865315.9804651421</v>
      </c>
      <c r="AA22" s="84">
        <f t="shared" si="1"/>
        <v>35.016811823672491</v>
      </c>
    </row>
    <row r="23" spans="1:27" ht="15.75">
      <c r="A23" s="17" t="s">
        <v>13</v>
      </c>
      <c r="B23" s="47" t="s">
        <v>20</v>
      </c>
      <c r="C23" s="41" t="s">
        <v>38</v>
      </c>
      <c r="D23" s="46" t="s">
        <v>16</v>
      </c>
      <c r="E23" s="28">
        <v>0.36799999999999999</v>
      </c>
      <c r="F23" s="5">
        <v>0.32799999999999996</v>
      </c>
      <c r="G23" s="5">
        <v>0.37799999999999995</v>
      </c>
      <c r="H23" s="5">
        <v>0.36499999999999999</v>
      </c>
      <c r="I23" s="5">
        <v>0.35100000000000003</v>
      </c>
      <c r="J23" s="5">
        <v>0.41899999999999998</v>
      </c>
      <c r="K23" s="5">
        <v>0.51800000000000002</v>
      </c>
      <c r="L23" s="28">
        <v>0.30499999999999999</v>
      </c>
      <c r="M23" s="48">
        <v>0.23</v>
      </c>
      <c r="N23" s="49">
        <v>0.222</v>
      </c>
      <c r="O23" s="55">
        <v>0.20150000000000001</v>
      </c>
      <c r="P23" s="102">
        <f t="shared" si="2"/>
        <v>0.63247863247863245</v>
      </c>
      <c r="Q23" s="103">
        <f t="shared" si="3"/>
        <v>1.055041480536056</v>
      </c>
      <c r="R23" s="60"/>
      <c r="S23" s="84">
        <f t="shared" si="0"/>
        <v>0.23110474721690419</v>
      </c>
      <c r="T23" s="106">
        <f t="shared" si="4"/>
        <v>2.9604747216904176E-2</v>
      </c>
      <c r="U23" s="91"/>
      <c r="V23" s="50"/>
      <c r="W23" s="61" t="s">
        <v>57</v>
      </c>
      <c r="X23" s="59">
        <f t="shared" si="5"/>
        <v>0</v>
      </c>
      <c r="Y23" s="50"/>
      <c r="Z23" s="86" t="s">
        <v>57</v>
      </c>
      <c r="AA23" s="90" t="s">
        <v>57</v>
      </c>
    </row>
    <row r="24" spans="1:27" ht="15.75">
      <c r="A24" s="17" t="s">
        <v>18</v>
      </c>
      <c r="B24" s="47" t="s">
        <v>20</v>
      </c>
      <c r="C24" s="41" t="s">
        <v>38</v>
      </c>
      <c r="D24" s="46" t="s">
        <v>16</v>
      </c>
      <c r="E24" s="28">
        <v>0.28000000000000003</v>
      </c>
      <c r="F24" s="5">
        <v>0.30599999999999999</v>
      </c>
      <c r="G24" s="5">
        <v>0.35</v>
      </c>
      <c r="H24" s="5">
        <v>0.32</v>
      </c>
      <c r="I24" s="5">
        <v>0.44</v>
      </c>
      <c r="J24" s="5">
        <v>0.46</v>
      </c>
      <c r="K24" s="5">
        <v>0.39</v>
      </c>
      <c r="L24" s="28">
        <v>0.32</v>
      </c>
      <c r="M24" s="48">
        <v>0.34</v>
      </c>
      <c r="N24" s="49">
        <v>0.35</v>
      </c>
      <c r="O24" s="55">
        <v>0.20150000000000001</v>
      </c>
      <c r="P24" s="102">
        <f t="shared" si="2"/>
        <v>0.79545454545454541</v>
      </c>
      <c r="Q24" s="103">
        <f t="shared" si="3"/>
        <v>1.055041480536056</v>
      </c>
      <c r="R24" s="60"/>
      <c r="S24" s="84">
        <f t="shared" si="0"/>
        <v>0.22289483560074258</v>
      </c>
      <c r="T24" s="106">
        <f t="shared" si="4"/>
        <v>2.1394835600742568E-2</v>
      </c>
      <c r="U24" s="91"/>
      <c r="V24" s="50"/>
      <c r="W24" s="61" t="s">
        <v>57</v>
      </c>
      <c r="X24" s="59">
        <f t="shared" si="5"/>
        <v>0</v>
      </c>
      <c r="Y24" s="50"/>
      <c r="Z24" s="86" t="s">
        <v>57</v>
      </c>
      <c r="AA24" s="90" t="s">
        <v>57</v>
      </c>
    </row>
    <row r="25" spans="1:27" ht="15.75">
      <c r="A25" s="17" t="s">
        <v>28</v>
      </c>
      <c r="B25" s="47" t="s">
        <v>21</v>
      </c>
      <c r="C25" s="41" t="s">
        <v>39</v>
      </c>
      <c r="D25" s="46" t="s">
        <v>16</v>
      </c>
      <c r="E25" s="28">
        <v>0.129</v>
      </c>
      <c r="F25" s="6">
        <v>0.11</v>
      </c>
      <c r="G25" s="6">
        <v>0.13400000000000001</v>
      </c>
      <c r="H25" s="6">
        <v>0.14499999999999999</v>
      </c>
      <c r="I25" s="6">
        <v>0.154</v>
      </c>
      <c r="J25" s="6">
        <v>0.11900000000000001</v>
      </c>
      <c r="K25" s="6">
        <v>0.111</v>
      </c>
      <c r="L25" s="28">
        <v>9.64E-2</v>
      </c>
      <c r="M25" s="48">
        <v>0.115</v>
      </c>
      <c r="N25" s="49">
        <v>0.107</v>
      </c>
      <c r="O25" s="55">
        <v>0.14000000000000001</v>
      </c>
      <c r="P25" s="102">
        <f t="shared" si="2"/>
        <v>0.69480519480519476</v>
      </c>
      <c r="Q25" s="103">
        <f t="shared" si="3"/>
        <v>1.055041480536056</v>
      </c>
      <c r="R25" s="60"/>
      <c r="S25" s="84">
        <f t="shared" si="0"/>
        <v>0.15838762545686602</v>
      </c>
      <c r="T25" s="106">
        <f t="shared" si="4"/>
        <v>1.8387625456866008E-2</v>
      </c>
      <c r="U25" s="91"/>
      <c r="V25" s="50"/>
      <c r="W25" s="58">
        <v>2198000</v>
      </c>
      <c r="X25" s="59">
        <f t="shared" si="5"/>
        <v>7459.3266606005454</v>
      </c>
      <c r="Y25" s="50"/>
      <c r="Z25" s="85">
        <f t="shared" si="6"/>
        <v>301476151.94059235</v>
      </c>
      <c r="AA25" s="84">
        <f t="shared" si="1"/>
        <v>137.15930479553791</v>
      </c>
    </row>
    <row r="26" spans="1:27" ht="15.75">
      <c r="A26" s="17" t="s">
        <v>63</v>
      </c>
      <c r="B26" s="47" t="s">
        <v>21</v>
      </c>
      <c r="C26" s="41" t="s">
        <v>39</v>
      </c>
      <c r="D26" s="46" t="s">
        <v>16</v>
      </c>
      <c r="E26" s="28">
        <v>0.157</v>
      </c>
      <c r="F26" s="6">
        <v>0.15</v>
      </c>
      <c r="G26" s="6">
        <v>0.14300000000000002</v>
      </c>
      <c r="H26" s="6">
        <v>0.14699999999999999</v>
      </c>
      <c r="I26" s="6">
        <v>0.157</v>
      </c>
      <c r="J26" s="20">
        <v>0.14400000000000002</v>
      </c>
      <c r="K26" s="20">
        <v>0.11199999999999999</v>
      </c>
      <c r="L26" s="28">
        <v>0.10099999999999999</v>
      </c>
      <c r="M26" s="48">
        <v>0.11699999999999999</v>
      </c>
      <c r="N26" s="49">
        <v>0.122</v>
      </c>
      <c r="O26" s="55">
        <v>0.14000000000000001</v>
      </c>
      <c r="P26" s="102">
        <f t="shared" si="2"/>
        <v>0.77707006369426745</v>
      </c>
      <c r="Q26" s="103">
        <f t="shared" si="3"/>
        <v>1.055041480536056</v>
      </c>
      <c r="R26" s="60"/>
      <c r="S26" s="84">
        <f t="shared" si="0"/>
        <v>0.15550835504574848</v>
      </c>
      <c r="T26" s="106">
        <f t="shared" si="4"/>
        <v>1.5508355045748462E-2</v>
      </c>
      <c r="U26" s="91"/>
      <c r="V26" s="50"/>
      <c r="W26" s="58">
        <v>293000</v>
      </c>
      <c r="X26" s="59">
        <f t="shared" si="5"/>
        <v>6916.666666666667</v>
      </c>
      <c r="Y26" s="50"/>
      <c r="Z26" s="85">
        <f t="shared" si="6"/>
        <v>31428973.863129739</v>
      </c>
      <c r="AA26" s="84">
        <f t="shared" si="1"/>
        <v>107.26612239976021</v>
      </c>
    </row>
    <row r="27" spans="1:27" ht="15.75">
      <c r="A27" s="17" t="s">
        <v>35</v>
      </c>
      <c r="B27" s="47" t="s">
        <v>29</v>
      </c>
      <c r="C27" s="41" t="s">
        <v>42</v>
      </c>
      <c r="D27" s="46" t="s">
        <v>16</v>
      </c>
      <c r="E27" s="28">
        <v>0.19500000000000001</v>
      </c>
      <c r="F27" s="6">
        <v>0.20800000000000002</v>
      </c>
      <c r="G27" s="6">
        <v>0.184</v>
      </c>
      <c r="H27" s="6">
        <v>0.184</v>
      </c>
      <c r="I27" s="6">
        <v>0.20699999999999999</v>
      </c>
      <c r="J27" s="20">
        <v>0.21600000000000003</v>
      </c>
      <c r="K27" s="20">
        <v>0.18100000000000002</v>
      </c>
      <c r="L27" s="28">
        <v>0.14099999999999999</v>
      </c>
      <c r="M27" s="48">
        <v>0.20100000000000001</v>
      </c>
      <c r="N27" s="49">
        <v>0.17799999999999999</v>
      </c>
      <c r="O27" s="55">
        <v>0.161</v>
      </c>
      <c r="P27" s="102">
        <f t="shared" si="2"/>
        <v>0.85990338164251212</v>
      </c>
      <c r="Q27" s="103">
        <f t="shared" si="3"/>
        <v>1.055041480536056</v>
      </c>
      <c r="R27" s="60"/>
      <c r="S27" s="84">
        <f t="shared" si="0"/>
        <v>0.17550056725519389</v>
      </c>
      <c r="T27" s="106">
        <f t="shared" si="4"/>
        <v>1.4500567255193886E-2</v>
      </c>
      <c r="U27" s="91"/>
      <c r="V27" s="50"/>
      <c r="W27" s="58">
        <v>455000</v>
      </c>
      <c r="X27" s="59">
        <f t="shared" si="5"/>
        <v>8771.2087912087918</v>
      </c>
      <c r="Y27" s="50"/>
      <c r="Z27" s="85">
        <f t="shared" si="6"/>
        <v>57870313.858753279</v>
      </c>
      <c r="AA27" s="84">
        <f t="shared" si="1"/>
        <v>127.18750298627094</v>
      </c>
    </row>
    <row r="28" spans="1:27" ht="15.75">
      <c r="A28" s="17" t="s">
        <v>64</v>
      </c>
      <c r="B28" s="47" t="s">
        <v>21</v>
      </c>
      <c r="C28" s="41" t="s">
        <v>46</v>
      </c>
      <c r="D28" s="46" t="s">
        <v>16</v>
      </c>
      <c r="E28" s="48">
        <v>0.30193999999999999</v>
      </c>
      <c r="F28" s="6">
        <v>0.38091000000000003</v>
      </c>
      <c r="G28" s="6">
        <v>0.42882999999999999</v>
      </c>
      <c r="H28" s="6">
        <v>0.37272</v>
      </c>
      <c r="I28" s="6">
        <v>0.39329999999999998</v>
      </c>
      <c r="J28" s="20">
        <v>0.31609999999999999</v>
      </c>
      <c r="K28" s="20">
        <v>0.32540000000000002</v>
      </c>
      <c r="L28" s="28">
        <v>0.34560000000000002</v>
      </c>
      <c r="M28" s="48">
        <v>0.3357</v>
      </c>
      <c r="N28" s="49">
        <v>0.34320000000000001</v>
      </c>
      <c r="O28" s="55">
        <v>0.36699999999999999</v>
      </c>
      <c r="P28" s="102">
        <f t="shared" si="2"/>
        <v>0.87261632341723883</v>
      </c>
      <c r="Q28" s="103">
        <f t="shared" si="3"/>
        <v>1.055041480536056</v>
      </c>
      <c r="R28" s="60"/>
      <c r="S28" s="84">
        <f t="shared" si="0"/>
        <v>0.39888767568320088</v>
      </c>
      <c r="T28" s="106">
        <f t="shared" si="4"/>
        <v>3.1887675683200889E-2</v>
      </c>
      <c r="U28" s="91"/>
      <c r="V28" s="50"/>
      <c r="W28" s="58">
        <v>13850000</v>
      </c>
      <c r="X28" s="59">
        <f t="shared" si="5"/>
        <v>1615.9985968181977</v>
      </c>
      <c r="Y28" s="50"/>
      <c r="Z28" s="85">
        <f t="shared" si="6"/>
        <v>713696582.36387265</v>
      </c>
      <c r="AA28" s="84">
        <f>Z28/W28</f>
        <v>51.530439159846402</v>
      </c>
    </row>
    <row r="29" spans="1:27" ht="16.5" thickBot="1">
      <c r="A29" s="11"/>
      <c r="B29" s="12"/>
      <c r="C29" s="10"/>
      <c r="D29" s="10"/>
      <c r="E29" s="7"/>
      <c r="F29" s="7"/>
      <c r="G29" s="7"/>
      <c r="H29" s="7"/>
      <c r="I29" s="7"/>
      <c r="J29" s="7"/>
      <c r="K29" s="7"/>
      <c r="L29" s="7"/>
      <c r="M29" s="7"/>
      <c r="N29" s="24"/>
      <c r="O29" s="11"/>
      <c r="P29" s="104"/>
      <c r="Q29" s="83"/>
      <c r="T29" s="52"/>
      <c r="U29" s="52"/>
      <c r="V29" s="52"/>
      <c r="W29" s="52"/>
      <c r="X29" s="52"/>
      <c r="Y29" s="88" t="s">
        <v>58</v>
      </c>
      <c r="Z29" s="85">
        <f>SUM(Z6:Z28)</f>
        <v>14555923185.101549</v>
      </c>
      <c r="AA29" s="85"/>
    </row>
    <row r="30" spans="1:27" ht="15.95" customHeight="1">
      <c r="A30" s="8"/>
      <c r="W30" s="87"/>
    </row>
    <row r="31" spans="1:27" ht="13.5" thickBot="1"/>
    <row r="32" spans="1:27" ht="16.5" thickBot="1">
      <c r="M32" s="29"/>
      <c r="N32" s="29"/>
      <c r="O32" s="29"/>
      <c r="P32" s="29"/>
      <c r="Q32" s="29"/>
      <c r="R32" s="29"/>
      <c r="U32" s="62" t="s">
        <v>30</v>
      </c>
      <c r="V32" s="63" t="s">
        <v>14</v>
      </c>
      <c r="W32" s="63" t="s">
        <v>59</v>
      </c>
      <c r="X32" s="63" t="s">
        <v>60</v>
      </c>
      <c r="Y32" s="63" t="s">
        <v>61</v>
      </c>
      <c r="Z32" s="63" t="s">
        <v>62</v>
      </c>
    </row>
    <row r="33" spans="13:26" ht="15.75">
      <c r="M33" s="29"/>
      <c r="N33" s="29"/>
      <c r="O33" s="29"/>
      <c r="P33" s="29"/>
      <c r="Q33" s="29"/>
      <c r="R33" s="29"/>
      <c r="U33" s="64"/>
      <c r="V33" s="65"/>
      <c r="W33" s="65"/>
      <c r="X33" s="65"/>
      <c r="Y33" s="65"/>
      <c r="Z33" s="66"/>
    </row>
    <row r="34" spans="13:26" ht="15.75">
      <c r="M34" s="29"/>
      <c r="N34" s="29"/>
      <c r="O34" s="29"/>
      <c r="P34" s="29"/>
      <c r="Q34" s="29"/>
      <c r="R34" s="29"/>
      <c r="U34" s="67" t="s">
        <v>24</v>
      </c>
      <c r="V34" s="68" t="s">
        <v>15</v>
      </c>
      <c r="W34" s="69">
        <v>39.423807531380753</v>
      </c>
      <c r="X34" s="70">
        <v>39.038656119015485</v>
      </c>
      <c r="Y34" s="71">
        <v>38.4</v>
      </c>
      <c r="Z34" s="72">
        <f>MAX(W34:Y34)</f>
        <v>39.423807531380753</v>
      </c>
    </row>
    <row r="35" spans="13:26" ht="15.75">
      <c r="M35" s="29"/>
      <c r="N35" s="29"/>
      <c r="O35" s="29"/>
      <c r="P35" s="29"/>
      <c r="Q35" s="29"/>
      <c r="R35" s="29"/>
      <c r="U35" s="73" t="s">
        <v>26</v>
      </c>
      <c r="V35" s="74" t="s">
        <v>15</v>
      </c>
      <c r="W35" s="70">
        <v>60.197404640188751</v>
      </c>
      <c r="X35" s="69">
        <v>61.187272698769917</v>
      </c>
      <c r="Y35" s="71">
        <v>56.7</v>
      </c>
      <c r="Z35" s="72">
        <f t="shared" ref="Z35:Z56" si="7">MAX(W35:Y35)</f>
        <v>61.187272698769917</v>
      </c>
    </row>
    <row r="36" spans="13:26" ht="15.75">
      <c r="M36" s="29"/>
      <c r="N36" s="29"/>
      <c r="O36" s="29"/>
      <c r="P36" s="29"/>
      <c r="Q36" s="29"/>
      <c r="R36" s="29"/>
      <c r="U36" s="73" t="s">
        <v>1</v>
      </c>
      <c r="V36" s="74" t="s">
        <v>15</v>
      </c>
      <c r="W36" s="70">
        <v>20.440640932265111</v>
      </c>
      <c r="X36" s="70">
        <v>23.620116613364068</v>
      </c>
      <c r="Y36" s="75">
        <v>51.2</v>
      </c>
      <c r="Z36" s="72">
        <f t="shared" si="7"/>
        <v>51.2</v>
      </c>
    </row>
    <row r="37" spans="13:26" ht="15.75">
      <c r="M37" s="29"/>
      <c r="N37" s="29"/>
      <c r="O37" s="29"/>
      <c r="P37" s="29"/>
      <c r="Q37" s="29"/>
      <c r="R37" s="29"/>
      <c r="U37" s="73" t="s">
        <v>3</v>
      </c>
      <c r="V37" s="74" t="s">
        <v>16</v>
      </c>
      <c r="W37" s="69">
        <v>3831.357418449667</v>
      </c>
      <c r="X37" s="70">
        <v>3627.731768348795</v>
      </c>
      <c r="Y37" s="71">
        <v>3443</v>
      </c>
      <c r="Z37" s="72">
        <f t="shared" si="7"/>
        <v>3831.357418449667</v>
      </c>
    </row>
    <row r="38" spans="13:26" ht="15.75">
      <c r="M38" s="29"/>
      <c r="N38" s="29"/>
      <c r="O38" s="29"/>
      <c r="P38" s="29"/>
      <c r="Q38" s="29"/>
      <c r="R38" s="29"/>
      <c r="U38" s="73" t="s">
        <v>0</v>
      </c>
      <c r="V38" s="74" t="s">
        <v>15</v>
      </c>
      <c r="W38" s="69">
        <v>173.70267177411583</v>
      </c>
      <c r="X38" s="70">
        <v>158.59516235340425</v>
      </c>
      <c r="Y38" s="71">
        <v>129.80000000000001</v>
      </c>
      <c r="Z38" s="72">
        <f t="shared" si="7"/>
        <v>173.70267177411583</v>
      </c>
    </row>
    <row r="39" spans="13:26" ht="15.75">
      <c r="M39" s="29"/>
      <c r="N39" s="29"/>
      <c r="O39" s="29"/>
      <c r="P39" s="29"/>
      <c r="Q39" s="29"/>
      <c r="R39" s="29"/>
      <c r="U39" s="73" t="s">
        <v>7</v>
      </c>
      <c r="V39" s="74" t="s">
        <v>15</v>
      </c>
      <c r="W39" s="69">
        <v>67.266126059712491</v>
      </c>
      <c r="X39" s="70">
        <v>60.829208750541952</v>
      </c>
      <c r="Y39" s="71">
        <v>60.4</v>
      </c>
      <c r="Z39" s="72">
        <f t="shared" si="7"/>
        <v>67.266126059712491</v>
      </c>
    </row>
    <row r="40" spans="13:26" ht="15.75">
      <c r="M40" s="29"/>
      <c r="N40" s="29"/>
      <c r="O40" s="29"/>
      <c r="P40" s="29"/>
      <c r="Q40" s="29"/>
      <c r="R40" s="29"/>
      <c r="U40" s="73" t="s">
        <v>2</v>
      </c>
      <c r="V40" s="74" t="s">
        <v>15</v>
      </c>
      <c r="W40" s="69">
        <v>50.9426768016503</v>
      </c>
      <c r="X40" s="70">
        <v>45.682787064850629</v>
      </c>
      <c r="Y40" s="71">
        <v>36.799999999999997</v>
      </c>
      <c r="Z40" s="72">
        <f t="shared" si="7"/>
        <v>50.9426768016503</v>
      </c>
    </row>
    <row r="41" spans="13:26" ht="15.75">
      <c r="M41" s="29"/>
      <c r="N41" s="29"/>
      <c r="O41" s="29"/>
      <c r="P41" s="29"/>
      <c r="Q41" s="29"/>
      <c r="R41" s="29"/>
      <c r="U41" s="73" t="s">
        <v>8</v>
      </c>
      <c r="V41" s="74" t="s">
        <v>16</v>
      </c>
      <c r="W41" s="69">
        <v>1859.7781669585522</v>
      </c>
      <c r="X41" s="70">
        <v>1749.0104202949724</v>
      </c>
      <c r="Y41" s="71">
        <v>1682</v>
      </c>
      <c r="Z41" s="72">
        <f t="shared" si="7"/>
        <v>1859.7781669585522</v>
      </c>
    </row>
    <row r="42" spans="13:26" ht="15.75">
      <c r="M42" s="29"/>
      <c r="N42" s="29"/>
      <c r="O42" s="29"/>
      <c r="P42" s="29"/>
      <c r="Q42" s="29"/>
      <c r="R42" s="29"/>
      <c r="U42" s="73" t="s">
        <v>11</v>
      </c>
      <c r="V42" s="74" t="s">
        <v>16</v>
      </c>
      <c r="W42" s="70">
        <v>1077.948717948718</v>
      </c>
      <c r="X42" s="69">
        <v>1178.1879943618351</v>
      </c>
      <c r="Y42" s="71">
        <v>1172</v>
      </c>
      <c r="Z42" s="72">
        <f t="shared" si="7"/>
        <v>1178.1879943618351</v>
      </c>
    </row>
    <row r="43" spans="13:26" ht="15.75">
      <c r="M43" s="29"/>
      <c r="N43" s="29"/>
      <c r="O43" s="29"/>
      <c r="P43" s="29"/>
      <c r="Q43" s="29"/>
      <c r="R43" s="29"/>
      <c r="U43" s="73" t="s">
        <v>5</v>
      </c>
      <c r="V43" s="74" t="s">
        <v>16</v>
      </c>
      <c r="W43" s="69">
        <v>1487.203642644057</v>
      </c>
      <c r="X43" s="70">
        <v>1445.0222510465896</v>
      </c>
      <c r="Y43" s="71">
        <v>1348</v>
      </c>
      <c r="Z43" s="72">
        <f t="shared" si="7"/>
        <v>1487.203642644057</v>
      </c>
    </row>
    <row r="44" spans="13:26" ht="15.75">
      <c r="M44" s="29"/>
      <c r="N44" s="29"/>
      <c r="O44" s="29"/>
      <c r="P44" s="29"/>
      <c r="Q44" s="29"/>
      <c r="R44" s="29"/>
      <c r="U44" s="73" t="s">
        <v>6</v>
      </c>
      <c r="V44" s="74" t="s">
        <v>16</v>
      </c>
      <c r="W44" s="69">
        <v>1468.3430624158059</v>
      </c>
      <c r="X44" s="70">
        <v>1438.3158247004421</v>
      </c>
      <c r="Y44" s="71">
        <v>1398</v>
      </c>
      <c r="Z44" s="72">
        <f t="shared" si="7"/>
        <v>1468.3430624158059</v>
      </c>
    </row>
    <row r="45" spans="13:26" ht="15.75">
      <c r="M45" s="29"/>
      <c r="N45" s="29"/>
      <c r="O45" s="29"/>
      <c r="P45" s="29"/>
      <c r="Q45" s="29"/>
      <c r="R45" s="29"/>
      <c r="U45" s="73" t="s">
        <v>27</v>
      </c>
      <c r="V45" s="74" t="s">
        <v>16</v>
      </c>
      <c r="W45" s="69">
        <v>1626.7563412759416</v>
      </c>
      <c r="X45" s="70">
        <v>1472.3977365748087</v>
      </c>
      <c r="Y45" s="71">
        <v>1412</v>
      </c>
      <c r="Z45" s="72">
        <f t="shared" si="7"/>
        <v>1626.7563412759416</v>
      </c>
    </row>
    <row r="46" spans="13:26" ht="15.75">
      <c r="M46" s="29"/>
      <c r="N46" s="29"/>
      <c r="O46" s="29"/>
      <c r="P46" s="29"/>
      <c r="Q46" s="29"/>
      <c r="R46" s="29"/>
      <c r="U46" s="73" t="s">
        <v>12</v>
      </c>
      <c r="V46" s="74" t="s">
        <v>16</v>
      </c>
      <c r="W46" s="69">
        <v>1816.7277841965138</v>
      </c>
      <c r="X46" s="70">
        <v>1608.2516416402234</v>
      </c>
      <c r="Y46" s="71">
        <v>1524</v>
      </c>
      <c r="Z46" s="72">
        <f t="shared" si="7"/>
        <v>1816.7277841965138</v>
      </c>
    </row>
    <row r="47" spans="13:26" ht="15.75">
      <c r="M47" s="29"/>
      <c r="N47" s="29"/>
      <c r="O47" s="29"/>
      <c r="P47" s="29"/>
      <c r="Q47" s="29"/>
      <c r="R47" s="29"/>
      <c r="U47" s="73" t="s">
        <v>4</v>
      </c>
      <c r="V47" s="74" t="s">
        <v>15</v>
      </c>
      <c r="W47" s="69">
        <v>21.471153846153847</v>
      </c>
      <c r="X47" s="70">
        <v>19.533623170994566</v>
      </c>
      <c r="Y47" s="71">
        <v>19</v>
      </c>
      <c r="Z47" s="72">
        <f t="shared" si="7"/>
        <v>21.471153846153847</v>
      </c>
    </row>
    <row r="48" spans="13:26" ht="15.75">
      <c r="M48" s="29"/>
      <c r="N48" s="29"/>
      <c r="O48" s="29"/>
      <c r="P48" s="29"/>
      <c r="Q48" s="29"/>
      <c r="R48" s="29"/>
      <c r="U48" s="73" t="s">
        <v>17</v>
      </c>
      <c r="V48" s="74" t="s">
        <v>16</v>
      </c>
      <c r="W48" s="70">
        <v>712.95609756097565</v>
      </c>
      <c r="X48" s="69">
        <v>758.17511764615529</v>
      </c>
      <c r="Y48" s="71">
        <v>687</v>
      </c>
      <c r="Z48" s="72">
        <f t="shared" si="7"/>
        <v>758.17511764615529</v>
      </c>
    </row>
    <row r="49" spans="13:26" ht="15.75">
      <c r="M49" s="29"/>
      <c r="N49" s="29"/>
      <c r="O49" s="29"/>
      <c r="P49" s="29"/>
      <c r="Q49" s="29"/>
      <c r="R49" s="29"/>
      <c r="U49" s="73" t="s">
        <v>10</v>
      </c>
      <c r="V49" s="74" t="s">
        <v>16</v>
      </c>
      <c r="W49" s="70">
        <v>1443.859649122807</v>
      </c>
      <c r="X49" s="69">
        <v>1558.6546129048825</v>
      </c>
      <c r="Y49" s="71">
        <v>1123</v>
      </c>
      <c r="Z49" s="72">
        <f t="shared" si="7"/>
        <v>1558.6546129048825</v>
      </c>
    </row>
    <row r="50" spans="13:26" ht="15.75">
      <c r="M50" s="29"/>
      <c r="N50" s="29"/>
      <c r="O50" s="29"/>
      <c r="P50" s="29"/>
      <c r="Q50" s="29"/>
      <c r="R50" s="29"/>
      <c r="U50" s="73" t="s">
        <v>9</v>
      </c>
      <c r="V50" s="74" t="s">
        <v>16</v>
      </c>
      <c r="W50" s="69">
        <v>1411.2238805970148</v>
      </c>
      <c r="X50" s="70">
        <v>1243.9092458783391</v>
      </c>
      <c r="Y50" s="71">
        <v>966</v>
      </c>
      <c r="Z50" s="72">
        <f t="shared" si="7"/>
        <v>1411.2238805970148</v>
      </c>
    </row>
    <row r="51" spans="13:26" ht="15.75">
      <c r="M51" s="29"/>
      <c r="N51" s="29"/>
      <c r="O51" s="29"/>
      <c r="P51" s="29"/>
      <c r="Q51" s="29"/>
      <c r="R51" s="29"/>
      <c r="U51" s="73" t="s">
        <v>13</v>
      </c>
      <c r="V51" s="74" t="s">
        <v>16</v>
      </c>
      <c r="W51" s="76" t="s">
        <v>57</v>
      </c>
      <c r="X51" s="76" t="s">
        <v>57</v>
      </c>
      <c r="Y51" s="76" t="s">
        <v>57</v>
      </c>
      <c r="Z51" s="72">
        <f t="shared" si="7"/>
        <v>0</v>
      </c>
    </row>
    <row r="52" spans="13:26" ht="15.75">
      <c r="M52" s="29"/>
      <c r="N52" s="29"/>
      <c r="O52" s="29"/>
      <c r="P52" s="29"/>
      <c r="Q52" s="29"/>
      <c r="R52" s="29"/>
      <c r="U52" s="73" t="s">
        <v>18</v>
      </c>
      <c r="V52" s="74" t="s">
        <v>16</v>
      </c>
      <c r="W52" s="76" t="s">
        <v>57</v>
      </c>
      <c r="X52" s="76" t="s">
        <v>57</v>
      </c>
      <c r="Y52" s="76" t="s">
        <v>57</v>
      </c>
      <c r="Z52" s="72">
        <f t="shared" si="7"/>
        <v>0</v>
      </c>
    </row>
    <row r="53" spans="13:26" ht="15.75">
      <c r="M53" s="29"/>
      <c r="N53" s="29"/>
      <c r="O53" s="29"/>
      <c r="P53" s="29"/>
      <c r="Q53" s="29"/>
      <c r="R53" s="29"/>
      <c r="U53" s="73" t="s">
        <v>28</v>
      </c>
      <c r="V53" s="74" t="s">
        <v>16</v>
      </c>
      <c r="W53" s="77">
        <v>7459.3266606005454</v>
      </c>
      <c r="X53" s="78">
        <v>7001.9218928973969</v>
      </c>
      <c r="Y53" s="79">
        <v>6196</v>
      </c>
      <c r="Z53" s="72">
        <f t="shared" si="7"/>
        <v>7459.3266606005454</v>
      </c>
    </row>
    <row r="54" spans="13:26" ht="15.75">
      <c r="M54" s="29"/>
      <c r="N54" s="29"/>
      <c r="O54" s="29"/>
      <c r="P54" s="29"/>
      <c r="Q54" s="29"/>
      <c r="R54" s="29"/>
      <c r="U54" s="73" t="s">
        <v>63</v>
      </c>
      <c r="V54" s="74" t="s">
        <v>16</v>
      </c>
      <c r="W54" s="77">
        <v>6916.666666666667</v>
      </c>
      <c r="X54" s="78">
        <v>6769.4866599745937</v>
      </c>
      <c r="Y54" s="79">
        <v>6196</v>
      </c>
      <c r="Z54" s="72">
        <f t="shared" si="7"/>
        <v>6916.666666666667</v>
      </c>
    </row>
    <row r="55" spans="13:26" ht="15.75">
      <c r="U55" s="73" t="s">
        <v>35</v>
      </c>
      <c r="V55" s="74" t="s">
        <v>16</v>
      </c>
      <c r="W55" s="77">
        <v>8771.2087912087918</v>
      </c>
      <c r="X55" s="78">
        <v>8606.6336960474546</v>
      </c>
      <c r="Y55" s="79">
        <v>6196</v>
      </c>
      <c r="Z55" s="72">
        <f t="shared" si="7"/>
        <v>8771.2087912087918</v>
      </c>
    </row>
    <row r="56" spans="13:26" ht="15.75">
      <c r="U56" s="73" t="s">
        <v>64</v>
      </c>
      <c r="V56" s="74" t="s">
        <v>16</v>
      </c>
      <c r="W56" s="78">
        <f>608.785559566787*2.4</f>
        <v>1461.0853429602887</v>
      </c>
      <c r="X56" s="77">
        <f>673.332748674249*2.4</f>
        <v>1615.9985968181977</v>
      </c>
      <c r="Y56" s="78">
        <f>632*2.4</f>
        <v>1516.8</v>
      </c>
      <c r="Z56" s="72">
        <f t="shared" si="7"/>
        <v>1615.9985968181977</v>
      </c>
    </row>
    <row r="57" spans="13:26" ht="16.5" thickBot="1">
      <c r="U57" s="80"/>
      <c r="V57" s="81"/>
      <c r="W57" s="81"/>
      <c r="X57" s="81"/>
      <c r="Y57" s="82"/>
      <c r="Z57" s="83"/>
    </row>
    <row r="58" spans="13:26">
      <c r="V58" s="1" t="s">
        <v>65</v>
      </c>
    </row>
  </sheetData>
  <mergeCells count="2">
    <mergeCell ref="A1:J1"/>
    <mergeCell ref="A2:J2"/>
  </mergeCells>
  <phoneticPr fontId="1" type="noConversion"/>
  <printOptions horizontalCentered="1"/>
  <pageMargins left="0.5" right="0.5" top="0.5" bottom="0.25" header="0" footer="0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MYA Prices</vt:lpstr>
      <vt:lpstr>'MYA Prices'!Print_Area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Phil.sronce</dc:creator>
  <cp:lastModifiedBy>brad</cp:lastModifiedBy>
  <cp:lastPrinted>2018-11-29T20:29:08Z</cp:lastPrinted>
  <dcterms:created xsi:type="dcterms:W3CDTF">2008-09-09T18:37:15Z</dcterms:created>
  <dcterms:modified xsi:type="dcterms:W3CDTF">2019-05-16T14:14:56Z</dcterms:modified>
</cp:coreProperties>
</file>